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0" yWindow="4860" windowWidth="18220" windowHeight="9780" activeTab="0"/>
  </bookViews>
  <sheets>
    <sheet name="Лист" sheetId="1" r:id="rId1"/>
    <sheet name="Лист2" sheetId="2" r:id="rId2"/>
    <sheet name="Лист (2)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<sst xmlns="http://schemas.openxmlformats.org/spreadsheetml/2006/main" count="48" uniqueCount="16">
  <si>
    <t xml:space="preserve">                        ТРУБЫ ВОДОПРОВОДНЫЕ НАПОРНЫЕ ИЗ ПОЛИЭТИЛЕНА 100</t>
  </si>
  <si>
    <r>
      <t xml:space="preserve">                                      </t>
    </r>
    <r>
      <rPr>
        <b/>
        <sz val="10.5"/>
        <color indexed="8"/>
        <rFont val="Times New Roman"/>
        <family val="1"/>
      </rPr>
      <t>ГОСТ 18599-2001, ТУ 2248-016-40270293-2002</t>
    </r>
  </si>
  <si>
    <t>Номинальный наружный диаметр, мм</t>
  </si>
  <si>
    <t>Толщ. стенки, мм</t>
  </si>
  <si>
    <t>Цена 1 п/ м с НДС</t>
  </si>
  <si>
    <t>ПЭ100 SDR26</t>
  </si>
  <si>
    <t>ПЭ100 SDR21</t>
  </si>
  <si>
    <t>ПЭ100 SDR17</t>
  </si>
  <si>
    <t>ПЭ100 SDR13.6</t>
  </si>
  <si>
    <t>ПЭ100 SDR11</t>
  </si>
  <si>
    <t>PN 6.3</t>
  </si>
  <si>
    <t>PN 8.0</t>
  </si>
  <si>
    <t>PN 10.0</t>
  </si>
  <si>
    <t>PN 12.5</t>
  </si>
  <si>
    <t>PN 16.0</t>
  </si>
  <si>
    <t>Стандартные длины: бухты ф63-90мм – 100 и 200м, ф110мм – от 150 до 350м, отрезки: ф90-1200мм - 12м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</si>
</sst>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"/>
  </numFmts>
  <fonts count="46">
    <font>
      <sz val="10"/>
      <name val="Arial"/>
      <family val="0"/>
    </font>
    <font>
      <sz val="12"/>
      <name val="Times New Roman"/>
      <family val="1"/>
    </font>
    <font>
      <b/>
      <sz val="10.5"/>
      <color indexed="8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libri Light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3" fillId="0" borderId="10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4" fillId="0" borderId="12" xfId="0" applyFont="1" applyBorder="1" applyAlignment="1">
      <alignment wrapText="1"/>
    </xf>
    <xf numFmtId="0" fontId="43" fillId="0" borderId="12" xfId="0" applyFont="1" applyBorder="1" applyAlignment="1">
      <alignment wrapText="1"/>
    </xf>
    <xf numFmtId="0" fontId="44" fillId="0" borderId="12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13" xfId="0" applyFont="1" applyBorder="1" applyAlignment="1">
      <alignment wrapText="1"/>
    </xf>
    <xf numFmtId="4" fontId="4" fillId="0" borderId="13" xfId="0" applyNumberFormat="1" applyFont="1" applyBorder="1" applyAlignment="1">
      <alignment wrapText="1"/>
    </xf>
    <xf numFmtId="4" fontId="5" fillId="33" borderId="13" xfId="0" applyNumberFormat="1" applyFont="1" applyFill="1" applyBorder="1" applyAlignment="1">
      <alignment wrapText="1"/>
    </xf>
    <xf numFmtId="0" fontId="45" fillId="0" borderId="0" xfId="0" applyFont="1" applyAlignment="1">
      <alignment horizontal="center"/>
    </xf>
    <xf numFmtId="0" fontId="44" fillId="0" borderId="14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43" fillId="0" borderId="14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44" fillId="33" borderId="12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wrapText="1"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8">
      <selection activeCell="A21" sqref="A21"/>
    </sheetView>
  </sheetViews>
  <sheetFormatPr defaultColWidth="8.8515625" defaultRowHeight="12.75"/>
  <cols>
    <col min="1" max="2" width="8.8515625" style="0" customWidth="1"/>
    <col min="3" max="3" width="9.421875" style="0" bestFit="1" customWidth="1"/>
    <col min="4" max="6" width="8.8515625" style="0" customWidth="1"/>
    <col min="7" max="7" width="9.421875" style="0" bestFit="1" customWidth="1"/>
    <col min="8" max="8" width="8.8515625" style="0" customWidth="1"/>
    <col min="9" max="9" width="9.421875" style="0" bestFit="1" customWidth="1"/>
  </cols>
  <sheetData>
    <row r="1" spans="1:11" ht="12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6.5" thickBo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84.75" thickBot="1">
      <c r="A3" s="1" t="s">
        <v>2</v>
      </c>
      <c r="B3" s="2" t="s">
        <v>3</v>
      </c>
      <c r="C3" s="2" t="s">
        <v>4</v>
      </c>
      <c r="D3" s="2" t="s">
        <v>3</v>
      </c>
      <c r="E3" s="2" t="s">
        <v>4</v>
      </c>
      <c r="F3" s="2" t="s">
        <v>3</v>
      </c>
      <c r="G3" s="2" t="s">
        <v>4</v>
      </c>
      <c r="H3" s="2" t="s">
        <v>3</v>
      </c>
      <c r="I3" s="2" t="s">
        <v>4</v>
      </c>
      <c r="J3" s="2" t="s">
        <v>3</v>
      </c>
      <c r="K3" s="2" t="s">
        <v>4</v>
      </c>
    </row>
    <row r="4" spans="1:11" ht="15" thickBot="1">
      <c r="A4" s="3"/>
      <c r="B4" s="11" t="s">
        <v>5</v>
      </c>
      <c r="C4" s="12"/>
      <c r="D4" s="11" t="s">
        <v>6</v>
      </c>
      <c r="E4" s="12"/>
      <c r="F4" s="11" t="s">
        <v>7</v>
      </c>
      <c r="G4" s="12"/>
      <c r="H4" s="11" t="s">
        <v>8</v>
      </c>
      <c r="I4" s="12"/>
      <c r="J4" s="11" t="s">
        <v>9</v>
      </c>
      <c r="K4" s="12"/>
    </row>
    <row r="5" spans="1:11" ht="15" thickBot="1">
      <c r="A5" s="4"/>
      <c r="B5" s="13" t="s">
        <v>10</v>
      </c>
      <c r="C5" s="14"/>
      <c r="D5" s="13" t="s">
        <v>11</v>
      </c>
      <c r="E5" s="14"/>
      <c r="F5" s="13" t="s">
        <v>12</v>
      </c>
      <c r="G5" s="14"/>
      <c r="H5" s="13" t="s">
        <v>13</v>
      </c>
      <c r="I5" s="14"/>
      <c r="J5" s="13" t="s">
        <v>14</v>
      </c>
      <c r="K5" s="14"/>
    </row>
    <row r="6" spans="1:11" ht="15" thickBot="1">
      <c r="A6" s="5">
        <v>63</v>
      </c>
      <c r="B6" s="7"/>
      <c r="C6" s="8"/>
      <c r="D6" s="7"/>
      <c r="E6" s="7"/>
      <c r="F6" s="7">
        <v>3.6</v>
      </c>
      <c r="G6" s="9">
        <f>111.54*1.13</f>
        <v>126.0402</v>
      </c>
      <c r="H6" s="7">
        <v>4.7</v>
      </c>
      <c r="I6" s="9">
        <f>135.56*1.13</f>
        <v>153.1828</v>
      </c>
      <c r="J6" s="7">
        <v>5.8</v>
      </c>
      <c r="K6" s="9">
        <f>163.8*1.13</f>
        <v>185.094</v>
      </c>
    </row>
    <row r="7" spans="1:11" ht="15" thickBot="1">
      <c r="A7" s="5">
        <v>75</v>
      </c>
      <c r="B7" s="7"/>
      <c r="C7" s="8"/>
      <c r="D7" s="7"/>
      <c r="E7" s="7"/>
      <c r="F7" s="7">
        <v>4.5</v>
      </c>
      <c r="G7" s="9">
        <f>177*1.13</f>
        <v>200.01</v>
      </c>
      <c r="H7" s="7">
        <v>5.6</v>
      </c>
      <c r="I7" s="9">
        <f>215.4*1.13</f>
        <v>243.402</v>
      </c>
      <c r="J7" s="7">
        <v>6.8</v>
      </c>
      <c r="K7" s="9">
        <f>255.6*1.13</f>
        <v>288.828</v>
      </c>
    </row>
    <row r="8" spans="1:11" ht="15" thickBot="1">
      <c r="A8" s="5">
        <v>90</v>
      </c>
      <c r="B8" s="7"/>
      <c r="C8" s="8"/>
      <c r="D8" s="7">
        <v>4.3</v>
      </c>
      <c r="E8" s="9">
        <f>207*1.13</f>
        <v>233.90999999999997</v>
      </c>
      <c r="F8" s="7">
        <v>5.4</v>
      </c>
      <c r="G8" s="9">
        <f>253.8*1.13</f>
        <v>286.794</v>
      </c>
      <c r="H8" s="7">
        <v>6.7</v>
      </c>
      <c r="I8" s="9">
        <f>308.4*1.13</f>
        <v>348.49199999999996</v>
      </c>
      <c r="J8" s="7">
        <v>8.2</v>
      </c>
      <c r="K8" s="9">
        <f>371.4*1.13</f>
        <v>419.68199999999996</v>
      </c>
    </row>
    <row r="9" spans="1:11" ht="15" thickBot="1">
      <c r="A9" s="5">
        <v>110</v>
      </c>
      <c r="B9" s="7">
        <v>4.2</v>
      </c>
      <c r="C9" s="9">
        <f>221.52*1.13</f>
        <v>250.3176</v>
      </c>
      <c r="D9" s="7">
        <v>5.3</v>
      </c>
      <c r="E9" s="9">
        <f>276.12*1.13</f>
        <v>312.01559999999995</v>
      </c>
      <c r="F9" s="7">
        <v>6.6</v>
      </c>
      <c r="G9" s="9">
        <f>336.96*1.13</f>
        <v>380.7647999999999</v>
      </c>
      <c r="H9" s="7">
        <v>8.1</v>
      </c>
      <c r="I9" s="9">
        <f>407.16*1.13</f>
        <v>460.0908</v>
      </c>
      <c r="J9" s="7">
        <v>10</v>
      </c>
      <c r="K9" s="9">
        <f>489.84*1.13</f>
        <v>553.5192</v>
      </c>
    </row>
    <row r="10" spans="1:11" ht="15" thickBot="1">
      <c r="A10" s="5">
        <v>125</v>
      </c>
      <c r="B10" s="7">
        <v>4.8</v>
      </c>
      <c r="C10" s="9">
        <f>320.4*1.13</f>
        <v>362.05199999999996</v>
      </c>
      <c r="D10" s="7">
        <v>6</v>
      </c>
      <c r="E10" s="9">
        <f>396*1.13</f>
        <v>447.47999999999996</v>
      </c>
      <c r="F10" s="7">
        <v>7.4</v>
      </c>
      <c r="G10" s="9">
        <f>481.8*1.13</f>
        <v>544.434</v>
      </c>
      <c r="H10" s="7">
        <v>9.2</v>
      </c>
      <c r="I10" s="9">
        <f>589*1.13</f>
        <v>665.5699999999999</v>
      </c>
      <c r="J10" s="7">
        <v>11.4</v>
      </c>
      <c r="K10" s="9">
        <f>714*1.13</f>
        <v>806.8199999999999</v>
      </c>
    </row>
    <row r="11" spans="1:11" ht="15" thickBot="1">
      <c r="A11" s="5">
        <v>140</v>
      </c>
      <c r="B11" s="7">
        <v>5.4</v>
      </c>
      <c r="C11" s="9">
        <f>404*1.13</f>
        <v>456.52</v>
      </c>
      <c r="D11" s="7">
        <v>6.7</v>
      </c>
      <c r="E11" s="9">
        <f>495.6*1.13</f>
        <v>560.028</v>
      </c>
      <c r="F11" s="7">
        <v>8.3</v>
      </c>
      <c r="G11" s="9">
        <f>606*1.13</f>
        <v>684.78</v>
      </c>
      <c r="H11" s="7">
        <v>10.3</v>
      </c>
      <c r="I11" s="9">
        <f>738.6*1.13</f>
        <v>834.6179999999999</v>
      </c>
      <c r="J11" s="7">
        <v>12.7</v>
      </c>
      <c r="K11" s="9">
        <f>889.2*1.13</f>
        <v>1004.7959999999999</v>
      </c>
    </row>
    <row r="12" spans="1:11" ht="15" thickBot="1">
      <c r="A12" s="5">
        <v>160</v>
      </c>
      <c r="B12" s="7">
        <v>6.2</v>
      </c>
      <c r="C12" s="9">
        <f>472.68*1.13</f>
        <v>534.1283999999999</v>
      </c>
      <c r="D12" s="7">
        <v>7.7</v>
      </c>
      <c r="E12" s="9">
        <f>578.76*1.13</f>
        <v>653.9988</v>
      </c>
      <c r="F12" s="7">
        <v>9.5</v>
      </c>
      <c r="G12" s="9">
        <f>703.56*1.13</f>
        <v>795.0227999999998</v>
      </c>
      <c r="H12" s="7">
        <v>11.8</v>
      </c>
      <c r="I12" s="9">
        <f>858*1.13</f>
        <v>969.54</v>
      </c>
      <c r="J12" s="7">
        <v>14.6</v>
      </c>
      <c r="K12" s="9">
        <f>1040.52*1.13</f>
        <v>1175.7875999999999</v>
      </c>
    </row>
    <row r="13" spans="1:11" ht="15" thickBot="1">
      <c r="A13" s="5">
        <v>180</v>
      </c>
      <c r="B13" s="7">
        <v>6.9</v>
      </c>
      <c r="C13" s="9">
        <f>661.8*1.13</f>
        <v>747.8339999999998</v>
      </c>
      <c r="D13" s="7">
        <v>8.2</v>
      </c>
      <c r="E13" s="9">
        <f>816*1.13</f>
        <v>922.0799999999999</v>
      </c>
      <c r="F13" s="7">
        <v>10.7</v>
      </c>
      <c r="G13" s="9">
        <f>999.6*1.13</f>
        <v>1129.548</v>
      </c>
      <c r="H13" s="7">
        <v>13.3</v>
      </c>
      <c r="I13" s="9">
        <f>1221.6*1.13</f>
        <v>1380.4079999999997</v>
      </c>
      <c r="J13" s="7">
        <v>16.4</v>
      </c>
      <c r="K13" s="9">
        <f>1475.4*1.13</f>
        <v>1667.202</v>
      </c>
    </row>
    <row r="14" spans="1:11" ht="15" thickBot="1">
      <c r="A14" s="5">
        <v>200</v>
      </c>
      <c r="B14" s="7">
        <v>7.7</v>
      </c>
      <c r="C14" s="9">
        <f>819*1.13</f>
        <v>925.4699999999999</v>
      </c>
      <c r="D14" s="7">
        <v>9.6</v>
      </c>
      <c r="E14" s="9">
        <f>1009.8*1.13</f>
        <v>1141.0739999999998</v>
      </c>
      <c r="F14" s="7">
        <v>11.9</v>
      </c>
      <c r="G14" s="9">
        <f>1232.4*1.13</f>
        <v>1392.612</v>
      </c>
      <c r="H14" s="7">
        <v>14.7</v>
      </c>
      <c r="I14" s="9">
        <f>1498.2*1.13</f>
        <v>1692.966</v>
      </c>
      <c r="J14" s="7">
        <v>18.2</v>
      </c>
      <c r="K14" s="9">
        <f>1820.4*1.13</f>
        <v>2057.052</v>
      </c>
    </row>
    <row r="15" spans="1:11" ht="15" thickBot="1">
      <c r="A15" s="5">
        <v>225</v>
      </c>
      <c r="B15" s="7">
        <v>8.6</v>
      </c>
      <c r="C15" s="9">
        <f>917.28*1.13</f>
        <v>1036.5264</v>
      </c>
      <c r="D15" s="7">
        <v>10.8</v>
      </c>
      <c r="E15" s="9">
        <f>1137.24*1.13</f>
        <v>1285.0811999999999</v>
      </c>
      <c r="F15" s="7">
        <v>13.4</v>
      </c>
      <c r="G15" s="9">
        <f>1394.64*1.13</f>
        <v>1575.9432</v>
      </c>
      <c r="H15" s="7">
        <v>16.6</v>
      </c>
      <c r="I15" s="9">
        <f>1700.4*1.13</f>
        <v>1921.452</v>
      </c>
      <c r="J15" s="7">
        <v>20.5</v>
      </c>
      <c r="K15" s="9">
        <f>2059.2*1.13</f>
        <v>2326.8959999999997</v>
      </c>
    </row>
    <row r="16" spans="1:11" ht="15" thickBot="1">
      <c r="A16" s="5">
        <v>250</v>
      </c>
      <c r="B16" s="7">
        <v>9.6</v>
      </c>
      <c r="C16" s="9">
        <f>1276.2*1.13</f>
        <v>1442.106</v>
      </c>
      <c r="D16" s="7">
        <v>11.9</v>
      </c>
      <c r="E16" s="9">
        <f>1561.2*1.13</f>
        <v>1764.156</v>
      </c>
      <c r="F16" s="7">
        <v>14.8</v>
      </c>
      <c r="G16" s="9">
        <f>1925.4*1.13</f>
        <v>2175.7019999999998</v>
      </c>
      <c r="H16" s="7">
        <v>18.4</v>
      </c>
      <c r="I16" s="9">
        <f>2345.4*1.13</f>
        <v>2650.3019999999997</v>
      </c>
      <c r="J16" s="7">
        <v>22.7</v>
      </c>
      <c r="K16" s="9">
        <f>2835*1.13</f>
        <v>3203.5499999999997</v>
      </c>
    </row>
    <row r="17" spans="1:11" ht="15" thickBot="1">
      <c r="A17" s="5">
        <v>280</v>
      </c>
      <c r="B17" s="7">
        <v>10.7</v>
      </c>
      <c r="C17" s="9">
        <f>1508.94*1.13</f>
        <v>1705.1021999999998</v>
      </c>
      <c r="D17" s="7">
        <v>13.4</v>
      </c>
      <c r="E17" s="9">
        <f>1875.8*1.13</f>
        <v>2119.6539999999995</v>
      </c>
      <c r="F17" s="7">
        <v>16.6</v>
      </c>
      <c r="G17" s="9">
        <f>2290.8*1.13</f>
        <v>2588.604</v>
      </c>
      <c r="H17" s="7">
        <v>20.6</v>
      </c>
      <c r="I17" s="9">
        <f>2788.8*1.13</f>
        <v>3151.344</v>
      </c>
      <c r="J17" s="7">
        <v>25.4</v>
      </c>
      <c r="K17" s="9">
        <f>3369.8*1.13</f>
        <v>3807.874</v>
      </c>
    </row>
    <row r="18" spans="1:11" ht="15" thickBot="1">
      <c r="A18" s="5">
        <v>315</v>
      </c>
      <c r="B18" s="7">
        <v>12.1</v>
      </c>
      <c r="C18" s="9">
        <f>1786.4*1.13</f>
        <v>2018.6319999999998</v>
      </c>
      <c r="D18" s="7">
        <v>15</v>
      </c>
      <c r="E18" s="9">
        <f>2186.8*1.13</f>
        <v>2471.084</v>
      </c>
      <c r="F18" s="7">
        <v>18.7</v>
      </c>
      <c r="G18" s="9">
        <f>2679.6*1.13</f>
        <v>3027.9479999999994</v>
      </c>
      <c r="H18" s="7">
        <v>23.2</v>
      </c>
      <c r="I18" s="9">
        <f>3280.2*1.13</f>
        <v>3706.6259999999993</v>
      </c>
      <c r="J18" s="7">
        <v>28.6</v>
      </c>
      <c r="K18" s="9">
        <f>3957.8*1.13</f>
        <v>4472.313999999999</v>
      </c>
    </row>
    <row r="19" spans="1:11" s="18" customFormat="1" ht="15" thickBot="1">
      <c r="A19" s="16">
        <v>355</v>
      </c>
      <c r="B19" s="17">
        <v>13.6</v>
      </c>
      <c r="C19" s="9">
        <f>2248.4*1.13</f>
        <v>2540.692</v>
      </c>
      <c r="D19" s="17">
        <v>16.9</v>
      </c>
      <c r="E19" s="9">
        <f>2772*1.13</f>
        <v>3132.3599999999997</v>
      </c>
      <c r="F19" s="17">
        <v>21.1</v>
      </c>
      <c r="G19" s="9">
        <f>3418.8*1.13</f>
        <v>3863.2439999999997</v>
      </c>
      <c r="H19" s="17">
        <v>26.1</v>
      </c>
      <c r="I19" s="9">
        <f>4158*1.13</f>
        <v>4698.54</v>
      </c>
      <c r="J19" s="17">
        <v>32.2</v>
      </c>
      <c r="K19" s="9">
        <f>5020.4*1.13</f>
        <v>5673.051999999999</v>
      </c>
    </row>
    <row r="20" spans="1:11" ht="15" thickBot="1">
      <c r="A20" s="5">
        <v>400</v>
      </c>
      <c r="B20" s="7">
        <v>15.3</v>
      </c>
      <c r="C20" s="9">
        <f>2864.4*1.13</f>
        <v>3236.772</v>
      </c>
      <c r="D20" s="7">
        <v>19.1</v>
      </c>
      <c r="E20" s="9">
        <v>3522.51</v>
      </c>
      <c r="F20" s="7">
        <v>23.7</v>
      </c>
      <c r="G20" s="9">
        <f>4312*1.13</f>
        <v>4872.5599999999995</v>
      </c>
      <c r="H20" s="7">
        <v>29.4</v>
      </c>
      <c r="I20" s="9">
        <f>5266.8*1.13</f>
        <v>5951.4839999999995</v>
      </c>
      <c r="J20" s="7">
        <v>36.3</v>
      </c>
      <c r="K20" s="9">
        <f>6375.6*1.13</f>
        <v>7204.428</v>
      </c>
    </row>
    <row r="21" spans="1:11" ht="15" thickBot="1">
      <c r="A21" s="16">
        <v>450</v>
      </c>
      <c r="B21" s="7">
        <v>17.2</v>
      </c>
      <c r="C21" s="9">
        <f>4113*1.13</f>
        <v>4647.69</v>
      </c>
      <c r="D21" s="7">
        <v>21.5</v>
      </c>
      <c r="E21" s="9">
        <f>5075.4*1.13</f>
        <v>5735.201999999999</v>
      </c>
      <c r="F21" s="7">
        <v>26.7</v>
      </c>
      <c r="G21" s="9">
        <f>6213*1.13</f>
        <v>7020.69</v>
      </c>
      <c r="H21" s="7">
        <v>33.1</v>
      </c>
      <c r="I21" s="9">
        <f>7578*1.13</f>
        <v>8563.14</v>
      </c>
      <c r="J21" s="7">
        <v>40.9</v>
      </c>
      <c r="K21" s="9">
        <f>9170.4*1.13</f>
        <v>10362.551999999998</v>
      </c>
    </row>
    <row r="22" spans="1:11" ht="15" thickBot="1">
      <c r="A22" s="5">
        <v>500</v>
      </c>
      <c r="B22" s="7">
        <v>19.1</v>
      </c>
      <c r="C22" s="9">
        <f>4466*1.13</f>
        <v>5046.58</v>
      </c>
      <c r="D22" s="7">
        <v>23.9</v>
      </c>
      <c r="E22" s="9">
        <f>5513.2*1.13</f>
        <v>6229.915999999999</v>
      </c>
      <c r="F22" s="7">
        <v>29.7</v>
      </c>
      <c r="G22" s="9">
        <f>6760.6*1.13</f>
        <v>7639.478</v>
      </c>
      <c r="H22" s="7">
        <v>36.8</v>
      </c>
      <c r="I22" s="9">
        <f>8239*1.13</f>
        <v>9310.07</v>
      </c>
      <c r="J22" s="7">
        <v>45.4</v>
      </c>
      <c r="K22" s="9">
        <f>9963.8*1.13</f>
        <v>11259.093999999997</v>
      </c>
    </row>
    <row r="23" spans="1:11" ht="15" thickBot="1">
      <c r="A23" s="5">
        <v>560</v>
      </c>
      <c r="B23" s="7">
        <v>21.4</v>
      </c>
      <c r="C23" s="9">
        <f>6352.8*1.13</f>
        <v>7178.664</v>
      </c>
      <c r="D23" s="7">
        <v>26.7</v>
      </c>
      <c r="E23" s="9">
        <f>7840.2*1.13</f>
        <v>8859.426</v>
      </c>
      <c r="F23" s="7">
        <v>33.2</v>
      </c>
      <c r="G23" s="9">
        <f>9625.2*1.13</f>
        <v>10876.476</v>
      </c>
      <c r="H23" s="7">
        <v>41.2</v>
      </c>
      <c r="I23" s="9">
        <f>11742.6*1.13</f>
        <v>13269.137999999999</v>
      </c>
      <c r="J23" s="7">
        <v>50.8</v>
      </c>
      <c r="K23" s="9">
        <f>14175*1.13</f>
        <v>16017.749999999998</v>
      </c>
    </row>
    <row r="24" spans="1:11" ht="15" thickBot="1">
      <c r="A24" s="5">
        <v>630</v>
      </c>
      <c r="B24" s="7">
        <v>24.1</v>
      </c>
      <c r="C24" s="9">
        <f>7084*1.13</f>
        <v>8004.919999999999</v>
      </c>
      <c r="D24" s="7">
        <v>30</v>
      </c>
      <c r="E24" s="9">
        <f>8701*1.13</f>
        <v>9832.13</v>
      </c>
      <c r="F24" s="7">
        <v>37.4</v>
      </c>
      <c r="G24" s="9">
        <f>10718.4*1.13</f>
        <v>12111.791999999998</v>
      </c>
      <c r="H24" s="7">
        <v>46.3</v>
      </c>
      <c r="I24" s="9">
        <f>13059.2*1.13</f>
        <v>14756.895999999999</v>
      </c>
      <c r="J24" s="7">
        <v>57.2</v>
      </c>
      <c r="K24" s="9">
        <f>15862*1.13</f>
        <v>17924.059999999998</v>
      </c>
    </row>
    <row r="25" spans="1:11" ht="15" thickBot="1">
      <c r="A25" s="5">
        <v>710</v>
      </c>
      <c r="B25" s="7">
        <v>27.2</v>
      </c>
      <c r="C25" s="9">
        <f>9009*1.13</f>
        <v>10180.169999999998</v>
      </c>
      <c r="D25" s="7">
        <v>33.9</v>
      </c>
      <c r="E25" s="9">
        <f>11103.4*1.13</f>
        <v>12546.841999999999</v>
      </c>
      <c r="F25" s="7">
        <v>42.1</v>
      </c>
      <c r="G25" s="9">
        <f>13613.6*1.13</f>
        <v>15383.367999999999</v>
      </c>
      <c r="H25" s="7">
        <v>52.2</v>
      </c>
      <c r="I25" s="9">
        <f>16632*1.13</f>
        <v>18794.16</v>
      </c>
      <c r="J25" s="7">
        <v>64.5</v>
      </c>
      <c r="K25" s="9">
        <f>20174*1.13</f>
        <v>22796.62</v>
      </c>
    </row>
    <row r="26" spans="1:11" ht="15" thickBot="1">
      <c r="A26" s="5">
        <v>800</v>
      </c>
      <c r="B26" s="7">
        <v>30.6</v>
      </c>
      <c r="C26" s="9">
        <f>11559.6*1.13</f>
        <v>13062.348</v>
      </c>
      <c r="D26" s="7">
        <v>38.1</v>
      </c>
      <c r="E26" s="9">
        <f>14258.4*1.13</f>
        <v>16111.991999999998</v>
      </c>
      <c r="F26" s="7">
        <v>47.4</v>
      </c>
      <c r="G26" s="9">
        <f>17472*1.13</f>
        <v>19743.359999999997</v>
      </c>
      <c r="H26" s="7">
        <v>58.8</v>
      </c>
      <c r="I26" s="9">
        <f>21372*1.13</f>
        <v>24150.359999999997</v>
      </c>
      <c r="J26" s="7">
        <v>72.6</v>
      </c>
      <c r="K26" s="9">
        <f>29050.2*1.13</f>
        <v>32826.725999999995</v>
      </c>
    </row>
    <row r="27" spans="1:11" ht="15" thickBot="1">
      <c r="A27" s="5">
        <v>900</v>
      </c>
      <c r="B27" s="7">
        <v>34.4</v>
      </c>
      <c r="C27" s="9">
        <f>16415.4*1.13</f>
        <v>18549.402</v>
      </c>
      <c r="D27" s="7">
        <v>42.9</v>
      </c>
      <c r="E27" s="9">
        <f>20300.4*1.13</f>
        <v>22939.452</v>
      </c>
      <c r="F27" s="7">
        <v>53.3</v>
      </c>
      <c r="G27" s="9">
        <f>24850.2*1.13</f>
        <v>28080.726</v>
      </c>
      <c r="H27" s="7">
        <v>66.1</v>
      </c>
      <c r="I27" s="9">
        <f>30275.4*1.13</f>
        <v>34211.202</v>
      </c>
      <c r="J27" s="7">
        <v>81.7</v>
      </c>
      <c r="K27" s="9">
        <f>36750*1.13</f>
        <v>41527.49999999999</v>
      </c>
    </row>
    <row r="28" spans="1:11" ht="15" thickBot="1">
      <c r="A28" s="5">
        <v>1000</v>
      </c>
      <c r="B28" s="7">
        <v>38.2</v>
      </c>
      <c r="C28" s="9">
        <f>20300.4*1.13</f>
        <v>22939.452</v>
      </c>
      <c r="D28" s="7">
        <v>47.7</v>
      </c>
      <c r="E28" s="9">
        <f>25025.4*1.13</f>
        <v>28278.701999999997</v>
      </c>
      <c r="F28" s="7">
        <v>59.3</v>
      </c>
      <c r="G28" s="9">
        <f>30625.2*1.13</f>
        <v>34606.475999999995</v>
      </c>
      <c r="H28" s="7">
        <v>73.5</v>
      </c>
      <c r="I28" s="9">
        <f>37450.2*1.13</f>
        <v>42318.725999999995</v>
      </c>
      <c r="J28" s="7">
        <v>90.8</v>
      </c>
      <c r="K28" s="9">
        <f>45325.4*1.13</f>
        <v>51217.702</v>
      </c>
    </row>
    <row r="29" spans="1:11" ht="15" thickBot="1">
      <c r="A29" s="5">
        <v>1200</v>
      </c>
      <c r="B29" s="7">
        <v>45.9</v>
      </c>
      <c r="C29" s="9">
        <f>29225.4*1.13</f>
        <v>33024.702</v>
      </c>
      <c r="D29" s="7">
        <v>57.2</v>
      </c>
      <c r="E29" s="9">
        <f>36050.4*1.13</f>
        <v>40736.952</v>
      </c>
      <c r="F29" s="7">
        <v>71.1</v>
      </c>
      <c r="G29" s="9">
        <f>44100*1.13</f>
        <v>49832.99999999999</v>
      </c>
      <c r="H29" s="7">
        <v>88.2</v>
      </c>
      <c r="I29" s="9">
        <f>53900.4*1.13</f>
        <v>60907.452</v>
      </c>
      <c r="J29" s="7"/>
      <c r="K29" s="8"/>
    </row>
    <row r="31" ht="12.75">
      <c r="A31" s="6" t="s">
        <v>15</v>
      </c>
    </row>
  </sheetData>
  <sheetProtection/>
  <mergeCells count="12">
    <mergeCell ref="B5:C5"/>
    <mergeCell ref="D5:E5"/>
    <mergeCell ref="F5:G5"/>
    <mergeCell ref="H5:I5"/>
    <mergeCell ref="J5:K5"/>
    <mergeCell ref="A2:K2"/>
    <mergeCell ref="A1:K1"/>
    <mergeCell ref="B4:C4"/>
    <mergeCell ref="D4:E4"/>
    <mergeCell ref="F4:G4"/>
    <mergeCell ref="H4:I4"/>
    <mergeCell ref="J4:K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7">
      <selection activeCell="I7" sqref="I7"/>
    </sheetView>
  </sheetViews>
  <sheetFormatPr defaultColWidth="8.8515625" defaultRowHeight="12.75"/>
  <cols>
    <col min="1" max="2" width="8.8515625" style="0" customWidth="1"/>
    <col min="3" max="3" width="9.421875" style="0" bestFit="1" customWidth="1"/>
    <col min="4" max="6" width="8.8515625" style="0" customWidth="1"/>
    <col min="7" max="7" width="9.421875" style="0" bestFit="1" customWidth="1"/>
    <col min="8" max="8" width="8.8515625" style="0" customWidth="1"/>
    <col min="9" max="9" width="9.421875" style="0" bestFit="1" customWidth="1"/>
  </cols>
  <sheetData>
    <row r="1" spans="1:11" ht="12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6.5" thickBo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84.75" thickBot="1">
      <c r="A3" s="1" t="s">
        <v>2</v>
      </c>
      <c r="B3" s="2" t="s">
        <v>3</v>
      </c>
      <c r="C3" s="2" t="s">
        <v>4</v>
      </c>
      <c r="D3" s="2" t="s">
        <v>3</v>
      </c>
      <c r="E3" s="2" t="s">
        <v>4</v>
      </c>
      <c r="F3" s="2" t="s">
        <v>3</v>
      </c>
      <c r="G3" s="2" t="s">
        <v>4</v>
      </c>
      <c r="H3" s="2" t="s">
        <v>3</v>
      </c>
      <c r="I3" s="2" t="s">
        <v>4</v>
      </c>
      <c r="J3" s="2" t="s">
        <v>3</v>
      </c>
      <c r="K3" s="2" t="s">
        <v>4</v>
      </c>
    </row>
    <row r="4" spans="1:11" ht="15" thickBot="1">
      <c r="A4" s="3"/>
      <c r="B4" s="11" t="s">
        <v>5</v>
      </c>
      <c r="C4" s="12"/>
      <c r="D4" s="11" t="s">
        <v>6</v>
      </c>
      <c r="E4" s="12"/>
      <c r="F4" s="11" t="s">
        <v>7</v>
      </c>
      <c r="G4" s="12"/>
      <c r="H4" s="11" t="s">
        <v>8</v>
      </c>
      <c r="I4" s="12"/>
      <c r="J4" s="11" t="s">
        <v>9</v>
      </c>
      <c r="K4" s="12"/>
    </row>
    <row r="5" spans="1:11" ht="15" thickBot="1">
      <c r="A5" s="4"/>
      <c r="B5" s="13" t="s">
        <v>10</v>
      </c>
      <c r="C5" s="14"/>
      <c r="D5" s="13" t="s">
        <v>11</v>
      </c>
      <c r="E5" s="14"/>
      <c r="F5" s="13" t="s">
        <v>12</v>
      </c>
      <c r="G5" s="14"/>
      <c r="H5" s="13" t="s">
        <v>13</v>
      </c>
      <c r="I5" s="14"/>
      <c r="J5" s="13" t="s">
        <v>14</v>
      </c>
      <c r="K5" s="14"/>
    </row>
    <row r="6" spans="1:11" ht="15" thickBot="1">
      <c r="A6" s="5">
        <v>63</v>
      </c>
      <c r="B6" s="7"/>
      <c r="C6" s="8"/>
      <c r="D6" s="7"/>
      <c r="E6" s="7"/>
      <c r="F6" s="7">
        <v>3.6</v>
      </c>
      <c r="G6" s="9">
        <v>126.0402</v>
      </c>
      <c r="H6" s="7">
        <v>4.7</v>
      </c>
      <c r="I6" s="9">
        <v>153.1828</v>
      </c>
      <c r="J6" s="7">
        <v>5.8</v>
      </c>
      <c r="K6" s="9">
        <v>185.094</v>
      </c>
    </row>
    <row r="7" spans="1:11" ht="15" thickBot="1">
      <c r="A7" s="5">
        <v>75</v>
      </c>
      <c r="B7" s="7"/>
      <c r="C7" s="8"/>
      <c r="D7" s="7"/>
      <c r="E7" s="7"/>
      <c r="F7" s="7">
        <v>4.5</v>
      </c>
      <c r="G7" s="9">
        <v>200.01</v>
      </c>
      <c r="H7" s="7">
        <v>5.6</v>
      </c>
      <c r="I7" s="9">
        <v>243.402</v>
      </c>
      <c r="J7" s="7">
        <v>6.8</v>
      </c>
      <c r="K7" s="9">
        <v>288.828</v>
      </c>
    </row>
    <row r="8" spans="1:11" ht="15" thickBot="1">
      <c r="A8" s="5">
        <v>90</v>
      </c>
      <c r="B8" s="7"/>
      <c r="C8" s="8"/>
      <c r="D8" s="7">
        <v>4.3</v>
      </c>
      <c r="E8" s="9">
        <v>233.90999999999997</v>
      </c>
      <c r="F8" s="7">
        <v>5.4</v>
      </c>
      <c r="G8" s="9">
        <v>286.794</v>
      </c>
      <c r="H8" s="7">
        <v>6.7</v>
      </c>
      <c r="I8" s="9">
        <v>348.49199999999996</v>
      </c>
      <c r="J8" s="7">
        <v>8.2</v>
      </c>
      <c r="K8" s="9">
        <v>419.68199999999996</v>
      </c>
    </row>
    <row r="9" spans="1:11" ht="15" thickBot="1">
      <c r="A9" s="5">
        <v>110</v>
      </c>
      <c r="B9" s="7">
        <v>4.2</v>
      </c>
      <c r="C9" s="9">
        <v>250.3176</v>
      </c>
      <c r="D9" s="7">
        <v>5.3</v>
      </c>
      <c r="E9" s="9">
        <v>312.01559999999995</v>
      </c>
      <c r="F9" s="7">
        <v>6.6</v>
      </c>
      <c r="G9" s="9">
        <v>380.7647999999999</v>
      </c>
      <c r="H9" s="7">
        <v>8.1</v>
      </c>
      <c r="I9" s="9">
        <v>460.0908</v>
      </c>
      <c r="J9" s="7">
        <v>10</v>
      </c>
      <c r="K9" s="9">
        <v>553.5192</v>
      </c>
    </row>
    <row r="10" spans="1:11" ht="15" thickBot="1">
      <c r="A10" s="5">
        <v>125</v>
      </c>
      <c r="B10" s="7">
        <v>4.8</v>
      </c>
      <c r="C10" s="9">
        <v>362.05199999999996</v>
      </c>
      <c r="D10" s="7">
        <v>6</v>
      </c>
      <c r="E10" s="9">
        <v>447.47999999999996</v>
      </c>
      <c r="F10" s="7">
        <v>7.4</v>
      </c>
      <c r="G10" s="9">
        <v>544.434</v>
      </c>
      <c r="H10" s="7">
        <v>9.2</v>
      </c>
      <c r="I10" s="9">
        <v>665.5699999999999</v>
      </c>
      <c r="J10" s="7">
        <v>11.4</v>
      </c>
      <c r="K10" s="9">
        <v>806.8199999999999</v>
      </c>
    </row>
    <row r="11" spans="1:11" ht="15" thickBot="1">
      <c r="A11" s="5">
        <v>140</v>
      </c>
      <c r="B11" s="7">
        <v>5.4</v>
      </c>
      <c r="C11" s="9">
        <v>456.52</v>
      </c>
      <c r="D11" s="7">
        <v>6.7</v>
      </c>
      <c r="E11" s="9">
        <v>560.028</v>
      </c>
      <c r="F11" s="7">
        <v>8.3</v>
      </c>
      <c r="G11" s="9">
        <v>684.78</v>
      </c>
      <c r="H11" s="7">
        <v>10.3</v>
      </c>
      <c r="I11" s="9">
        <v>834.6179999999999</v>
      </c>
      <c r="J11" s="7">
        <v>12.7</v>
      </c>
      <c r="K11" s="9">
        <v>1004.7959999999999</v>
      </c>
    </row>
    <row r="12" spans="1:11" ht="15" thickBot="1">
      <c r="A12" s="5">
        <v>160</v>
      </c>
      <c r="B12" s="7">
        <v>6.2</v>
      </c>
      <c r="C12" s="9">
        <v>534.1283999999999</v>
      </c>
      <c r="D12" s="7">
        <v>7.7</v>
      </c>
      <c r="E12" s="9">
        <v>653.9988</v>
      </c>
      <c r="F12" s="7">
        <v>9.5</v>
      </c>
      <c r="G12" s="9">
        <v>795.0227999999998</v>
      </c>
      <c r="H12" s="7">
        <v>11.8</v>
      </c>
      <c r="I12" s="9">
        <v>969.54</v>
      </c>
      <c r="J12" s="7">
        <v>14.6</v>
      </c>
      <c r="K12" s="9">
        <v>1175.7875999999999</v>
      </c>
    </row>
    <row r="13" spans="1:11" ht="15" thickBot="1">
      <c r="A13" s="5">
        <v>180</v>
      </c>
      <c r="B13" s="7">
        <v>6.9</v>
      </c>
      <c r="C13" s="9">
        <v>747.8339999999998</v>
      </c>
      <c r="D13" s="7">
        <v>8.2</v>
      </c>
      <c r="E13" s="9">
        <v>922.0799999999999</v>
      </c>
      <c r="F13" s="7">
        <v>10.7</v>
      </c>
      <c r="G13" s="9">
        <v>1129.548</v>
      </c>
      <c r="H13" s="7">
        <v>13.3</v>
      </c>
      <c r="I13" s="9">
        <v>1380.4079999999997</v>
      </c>
      <c r="J13" s="7">
        <v>16.4</v>
      </c>
      <c r="K13" s="9">
        <v>1667.202</v>
      </c>
    </row>
    <row r="14" spans="1:11" ht="15" thickBot="1">
      <c r="A14" s="5">
        <v>200</v>
      </c>
      <c r="B14" s="7">
        <v>7.7</v>
      </c>
      <c r="C14" s="9">
        <v>925.4699999999999</v>
      </c>
      <c r="D14" s="7">
        <v>9.6</v>
      </c>
      <c r="E14" s="9">
        <v>1141.0739999999998</v>
      </c>
      <c r="F14" s="7">
        <v>11.9</v>
      </c>
      <c r="G14" s="9">
        <v>1392.612</v>
      </c>
      <c r="H14" s="7">
        <v>14.7</v>
      </c>
      <c r="I14" s="9">
        <v>1692.966</v>
      </c>
      <c r="J14" s="7">
        <v>18.2</v>
      </c>
      <c r="K14" s="9">
        <v>2057.052</v>
      </c>
    </row>
    <row r="15" spans="1:11" ht="15" thickBot="1">
      <c r="A15" s="5">
        <v>225</v>
      </c>
      <c r="B15" s="7">
        <v>8.6</v>
      </c>
      <c r="C15" s="9">
        <v>1036.5264</v>
      </c>
      <c r="D15" s="7">
        <v>10.8</v>
      </c>
      <c r="E15" s="9">
        <v>1285.0811999999999</v>
      </c>
      <c r="F15" s="7">
        <v>13.4</v>
      </c>
      <c r="G15" s="9">
        <v>1575.9432</v>
      </c>
      <c r="H15" s="7">
        <v>16.6</v>
      </c>
      <c r="I15" s="9">
        <v>1921.452</v>
      </c>
      <c r="J15" s="7">
        <v>20.5</v>
      </c>
      <c r="K15" s="9">
        <v>2326.8959999999997</v>
      </c>
    </row>
    <row r="16" spans="1:11" ht="15" thickBot="1">
      <c r="A16" s="5">
        <v>250</v>
      </c>
      <c r="B16" s="7">
        <v>9.6</v>
      </c>
      <c r="C16" s="9">
        <v>1442.106</v>
      </c>
      <c r="D16" s="7">
        <v>11.9</v>
      </c>
      <c r="E16" s="9">
        <v>1764.156</v>
      </c>
      <c r="F16" s="7">
        <v>14.8</v>
      </c>
      <c r="G16" s="9">
        <v>2175.7019999999998</v>
      </c>
      <c r="H16" s="7">
        <v>18.4</v>
      </c>
      <c r="I16" s="9">
        <v>2650.3019999999997</v>
      </c>
      <c r="J16" s="7">
        <v>22.7</v>
      </c>
      <c r="K16" s="9">
        <v>3203.5499999999997</v>
      </c>
    </row>
    <row r="17" spans="1:11" ht="15" thickBot="1">
      <c r="A17" s="5">
        <v>280</v>
      </c>
      <c r="B17" s="7">
        <v>10.7</v>
      </c>
      <c r="C17" s="9">
        <v>1705.1021999999998</v>
      </c>
      <c r="D17" s="7">
        <v>13.4</v>
      </c>
      <c r="E17" s="9">
        <v>2119.6539999999995</v>
      </c>
      <c r="F17" s="7">
        <v>16.6</v>
      </c>
      <c r="G17" s="9">
        <v>2588.604</v>
      </c>
      <c r="H17" s="7">
        <v>20.6</v>
      </c>
      <c r="I17" s="9">
        <v>3151.344</v>
      </c>
      <c r="J17" s="7">
        <v>25.4</v>
      </c>
      <c r="K17" s="9">
        <v>3807.874</v>
      </c>
    </row>
    <row r="18" spans="1:11" ht="15" thickBot="1">
      <c r="A18" s="5">
        <v>315</v>
      </c>
      <c r="B18" s="7">
        <v>12.1</v>
      </c>
      <c r="C18" s="9">
        <v>2018.6319999999998</v>
      </c>
      <c r="D18" s="7">
        <v>15</v>
      </c>
      <c r="E18" s="9">
        <v>2471.084</v>
      </c>
      <c r="F18" s="7">
        <v>18.7</v>
      </c>
      <c r="G18" s="9">
        <v>3027.9479999999994</v>
      </c>
      <c r="H18" s="7">
        <v>23.2</v>
      </c>
      <c r="I18" s="9">
        <v>3706.6259999999993</v>
      </c>
      <c r="J18" s="7">
        <v>28.6</v>
      </c>
      <c r="K18" s="9">
        <v>4472.313999999999</v>
      </c>
    </row>
    <row r="19" spans="1:11" ht="15" thickBot="1">
      <c r="A19" s="5">
        <v>355</v>
      </c>
      <c r="B19" s="7">
        <v>13.6</v>
      </c>
      <c r="C19" s="9">
        <v>2540.692</v>
      </c>
      <c r="D19" s="7">
        <v>16.9</v>
      </c>
      <c r="E19" s="9">
        <v>3132.3599999999997</v>
      </c>
      <c r="F19" s="7">
        <v>21.1</v>
      </c>
      <c r="G19" s="9">
        <v>3863.2439999999997</v>
      </c>
      <c r="H19" s="7">
        <v>26.1</v>
      </c>
      <c r="I19" s="9">
        <v>4698.54</v>
      </c>
      <c r="J19" s="7">
        <v>32.2</v>
      </c>
      <c r="K19" s="9">
        <v>5673.051999999999</v>
      </c>
    </row>
    <row r="20" spans="1:11" ht="15" thickBot="1">
      <c r="A20" s="5">
        <v>400</v>
      </c>
      <c r="B20" s="7">
        <v>15.3</v>
      </c>
      <c r="C20" s="9">
        <v>3236.772</v>
      </c>
      <c r="D20" s="7">
        <v>19.1</v>
      </c>
      <c r="E20" s="9">
        <v>3522.51</v>
      </c>
      <c r="F20" s="7">
        <v>23.7</v>
      </c>
      <c r="G20" s="9">
        <v>4872.5599999999995</v>
      </c>
      <c r="H20" s="7">
        <v>29.4</v>
      </c>
      <c r="I20" s="9">
        <v>5951.4839999999995</v>
      </c>
      <c r="J20" s="7">
        <v>36.3</v>
      </c>
      <c r="K20" s="9">
        <v>7204.428</v>
      </c>
    </row>
    <row r="21" spans="1:11" ht="15" thickBot="1">
      <c r="A21" s="5">
        <v>450</v>
      </c>
      <c r="B21" s="7">
        <v>17.2</v>
      </c>
      <c r="C21" s="9">
        <v>4647.69</v>
      </c>
      <c r="D21" s="7">
        <v>21.5</v>
      </c>
      <c r="E21" s="9">
        <v>5735.201999999999</v>
      </c>
      <c r="F21" s="7">
        <v>26.7</v>
      </c>
      <c r="G21" s="9">
        <v>7020.69</v>
      </c>
      <c r="H21" s="7">
        <v>33.1</v>
      </c>
      <c r="I21" s="9">
        <v>8563.14</v>
      </c>
      <c r="J21" s="7">
        <v>40.9</v>
      </c>
      <c r="K21" s="9">
        <v>10362.551999999998</v>
      </c>
    </row>
    <row r="22" spans="1:11" ht="15" thickBot="1">
      <c r="A22" s="5">
        <v>500</v>
      </c>
      <c r="B22" s="7">
        <v>19.1</v>
      </c>
      <c r="C22" s="9">
        <v>5046.58</v>
      </c>
      <c r="D22" s="7">
        <v>23.9</v>
      </c>
      <c r="E22" s="9">
        <v>6229.915999999999</v>
      </c>
      <c r="F22" s="7">
        <v>29.7</v>
      </c>
      <c r="G22" s="9">
        <v>7639.478</v>
      </c>
      <c r="H22" s="7">
        <v>36.8</v>
      </c>
      <c r="I22" s="9">
        <v>9310.07</v>
      </c>
      <c r="J22" s="7">
        <v>45.4</v>
      </c>
      <c r="K22" s="9">
        <v>11259.093999999997</v>
      </c>
    </row>
    <row r="23" spans="1:11" ht="15" thickBot="1">
      <c r="A23" s="5">
        <v>560</v>
      </c>
      <c r="B23" s="7">
        <v>21.4</v>
      </c>
      <c r="C23" s="9">
        <v>7178.664</v>
      </c>
      <c r="D23" s="7">
        <v>26.7</v>
      </c>
      <c r="E23" s="9">
        <v>8859.426</v>
      </c>
      <c r="F23" s="7">
        <v>33.2</v>
      </c>
      <c r="G23" s="9">
        <v>10876.476</v>
      </c>
      <c r="H23" s="7">
        <v>41.2</v>
      </c>
      <c r="I23" s="9">
        <v>13269.137999999999</v>
      </c>
      <c r="J23" s="7">
        <v>50.8</v>
      </c>
      <c r="K23" s="9">
        <v>16017.749999999998</v>
      </c>
    </row>
    <row r="24" spans="1:11" ht="15" thickBot="1">
      <c r="A24" s="5">
        <v>630</v>
      </c>
      <c r="B24" s="7">
        <v>24.1</v>
      </c>
      <c r="C24" s="9">
        <v>8004.919999999999</v>
      </c>
      <c r="D24" s="7">
        <v>30</v>
      </c>
      <c r="E24" s="9">
        <v>9832.13</v>
      </c>
      <c r="F24" s="7">
        <v>37.4</v>
      </c>
      <c r="G24" s="9">
        <v>12111.791999999998</v>
      </c>
      <c r="H24" s="7">
        <v>46.3</v>
      </c>
      <c r="I24" s="9">
        <v>14756.895999999999</v>
      </c>
      <c r="J24" s="7">
        <v>57.2</v>
      </c>
      <c r="K24" s="9">
        <v>17924.059999999998</v>
      </c>
    </row>
    <row r="25" spans="1:11" ht="15" thickBot="1">
      <c r="A25" s="5">
        <v>710</v>
      </c>
      <c r="B25" s="7">
        <v>27.2</v>
      </c>
      <c r="C25" s="9">
        <v>10180.169999999998</v>
      </c>
      <c r="D25" s="7">
        <v>33.9</v>
      </c>
      <c r="E25" s="9">
        <v>12546.841999999999</v>
      </c>
      <c r="F25" s="7">
        <v>42.1</v>
      </c>
      <c r="G25" s="9">
        <v>15383.367999999999</v>
      </c>
      <c r="H25" s="7">
        <v>52.2</v>
      </c>
      <c r="I25" s="9">
        <v>18794.16</v>
      </c>
      <c r="J25" s="7">
        <v>64.5</v>
      </c>
      <c r="K25" s="9">
        <v>22796.62</v>
      </c>
    </row>
    <row r="26" spans="1:11" ht="15" thickBot="1">
      <c r="A26" s="5">
        <v>800</v>
      </c>
      <c r="B26" s="7">
        <v>30.6</v>
      </c>
      <c r="C26" s="9">
        <v>13062.348</v>
      </c>
      <c r="D26" s="7">
        <v>38.1</v>
      </c>
      <c r="E26" s="9">
        <v>16111.991999999998</v>
      </c>
      <c r="F26" s="7">
        <v>47.4</v>
      </c>
      <c r="G26" s="9">
        <v>19743.359999999997</v>
      </c>
      <c r="H26" s="7">
        <v>58.8</v>
      </c>
      <c r="I26" s="9">
        <v>24150.359999999997</v>
      </c>
      <c r="J26" s="7">
        <v>72.6</v>
      </c>
      <c r="K26" s="9">
        <v>32826.725999999995</v>
      </c>
    </row>
    <row r="27" spans="1:11" ht="15" thickBot="1">
      <c r="A27" s="5">
        <v>900</v>
      </c>
      <c r="B27" s="7">
        <v>34.4</v>
      </c>
      <c r="C27" s="9">
        <v>18549.402</v>
      </c>
      <c r="D27" s="7">
        <v>42.9</v>
      </c>
      <c r="E27" s="9">
        <v>22939.452</v>
      </c>
      <c r="F27" s="7">
        <v>53.3</v>
      </c>
      <c r="G27" s="9">
        <v>28080.726</v>
      </c>
      <c r="H27" s="7">
        <v>66.1</v>
      </c>
      <c r="I27" s="9">
        <v>34211.202</v>
      </c>
      <c r="J27" s="7">
        <v>81.7</v>
      </c>
      <c r="K27" s="9">
        <v>41527.49999999999</v>
      </c>
    </row>
    <row r="28" spans="1:11" ht="15" thickBot="1">
      <c r="A28" s="5">
        <v>1000</v>
      </c>
      <c r="B28" s="7">
        <v>38.2</v>
      </c>
      <c r="C28" s="9">
        <v>22939.452</v>
      </c>
      <c r="D28" s="7">
        <v>47.7</v>
      </c>
      <c r="E28" s="9">
        <v>28278.701999999997</v>
      </c>
      <c r="F28" s="7">
        <v>59.3</v>
      </c>
      <c r="G28" s="9">
        <v>34606.475999999995</v>
      </c>
      <c r="H28" s="7">
        <v>73.5</v>
      </c>
      <c r="I28" s="9">
        <v>42318.725999999995</v>
      </c>
      <c r="J28" s="7">
        <v>90.8</v>
      </c>
      <c r="K28" s="9">
        <v>51217.702</v>
      </c>
    </row>
    <row r="29" spans="1:11" ht="15" thickBot="1">
      <c r="A29" s="5">
        <v>1200</v>
      </c>
      <c r="B29" s="7">
        <v>45.9</v>
      </c>
      <c r="C29" s="9">
        <v>33024.702</v>
      </c>
      <c r="D29" s="7">
        <v>57.2</v>
      </c>
      <c r="E29" s="9">
        <v>40736.952</v>
      </c>
      <c r="F29" s="7">
        <v>71.1</v>
      </c>
      <c r="G29" s="9">
        <v>49832.99999999999</v>
      </c>
      <c r="H29" s="7">
        <v>88.2</v>
      </c>
      <c r="I29" s="9">
        <v>60907.452</v>
      </c>
      <c r="J29" s="7"/>
      <c r="K29" s="8"/>
    </row>
    <row r="31" ht="12.75">
      <c r="A31" s="6" t="s">
        <v>15</v>
      </c>
    </row>
  </sheetData>
  <sheetProtection/>
  <mergeCells count="12">
    <mergeCell ref="A1:K1"/>
    <mergeCell ref="A2:K2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9" sqref="E9"/>
    </sheetView>
  </sheetViews>
  <sheetFormatPr defaultColWidth="11.421875" defaultRowHeight="12.75"/>
  <sheetData/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Диана</cp:lastModifiedBy>
  <cp:lastPrinted>2009-06-17T07:18:07Z</cp:lastPrinted>
  <dcterms:created xsi:type="dcterms:W3CDTF">1996-10-08T23:32:33Z</dcterms:created>
  <dcterms:modified xsi:type="dcterms:W3CDTF">2021-03-24T14:57:28Z</dcterms:modified>
  <cp:category/>
  <cp:version/>
  <cp:contentType/>
  <cp:contentStatus/>
</cp:coreProperties>
</file>